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6" windowWidth="11340" windowHeight="5520" tabRatio="603" activeTab="0"/>
  </bookViews>
  <sheets>
    <sheet name="vc lab." sheetId="1" r:id="rId1"/>
  </sheets>
  <definedNames>
    <definedName name="_xlnm.Print_Area" localSheetId="0">'vc lab.'!$A$1:$I$48</definedName>
  </definedNames>
  <calcPr fullCalcOnLoad="1"/>
</workbook>
</file>

<file path=xl/sharedStrings.xml><?xml version="1.0" encoding="utf-8"?>
<sst xmlns="http://schemas.openxmlformats.org/spreadsheetml/2006/main" count="80" uniqueCount="79">
  <si>
    <t>Nr. Crt.</t>
  </si>
  <si>
    <t>Denumire laborator</t>
  </si>
  <si>
    <t>Laborator Clinic dr. Berceanu SRL</t>
  </si>
  <si>
    <t>Laborator de analize medicale dr.Orbulescu</t>
  </si>
  <si>
    <t>Total General</t>
  </si>
  <si>
    <t xml:space="preserve">SCM Alfa Diagnostic </t>
  </si>
  <si>
    <t>SCM Centrul de Diagnostic si MF dr. Bacean</t>
  </si>
  <si>
    <t>SC Bioclinica SA</t>
  </si>
  <si>
    <t>SC Biodim SRL</t>
  </si>
  <si>
    <t>SC Bioexplomed SRL</t>
  </si>
  <si>
    <t>SC Centrul de diagnostic medical SRL</t>
  </si>
  <si>
    <t>SC Labordiagnostica  SRL</t>
  </si>
  <si>
    <t>SC Mc Medical  SRL</t>
  </si>
  <si>
    <t>SC Med Life SA</t>
  </si>
  <si>
    <t>Laborator Clinic dr. Berceanu Grupate</t>
  </si>
  <si>
    <t xml:space="preserve">SC Synevo Romania SRL </t>
  </si>
  <si>
    <t>Punctaj crit. 1</t>
  </si>
  <si>
    <t>SC Biohem SRL</t>
  </si>
  <si>
    <t>SC Hiperdia SA</t>
  </si>
  <si>
    <t>SC Smart Lab Diagnostics  SRL</t>
  </si>
  <si>
    <t>SC Excellab SRL</t>
  </si>
  <si>
    <t>SC Laborator de analize medicale dr. Negru</t>
  </si>
  <si>
    <t>Spitalul Clinic de urgenta pentru copii Louis Turcanu Timisoara</t>
  </si>
  <si>
    <t>Punctaj crit. 2 subcrit. RENAR</t>
  </si>
  <si>
    <t>Suma crit. 2 subcrit. RENAR</t>
  </si>
  <si>
    <t>Punctaj crit. 2 subcrit. CONTROL EXTERN</t>
  </si>
  <si>
    <t>Suma crit. 2 subcrit. CONTROL EXTERN</t>
  </si>
  <si>
    <t>SC Centrul medical dr. Cev SRL</t>
  </si>
  <si>
    <t>SC Clinica Sante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</si>
  <si>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</si>
  <si>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</si>
  <si>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</si>
  <si>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</si>
  <si>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</si>
  <si>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</si>
  <si>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</si>
  <si>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Suma Crit. 1 EVALUARE</t>
  </si>
  <si>
    <t>CRITERIUL 1 EVALUARE 50%</t>
  </si>
  <si>
    <t>PUNCTAJ CRITERIUL 2 CALITATE 50%</t>
  </si>
  <si>
    <t>TOTAL SUMA/CRITERIU EVALUARE</t>
  </si>
  <si>
    <t>PUNCTAJ SUBCRITERIU  RENAR 50%</t>
  </si>
  <si>
    <t>PUNCTAJ SUBCRITERIU CONTROL EXTERN 50 %</t>
  </si>
  <si>
    <t>SC Centrul Medical Unirea SRL - PUNCT DE LUCRU CALEA SAGULUI</t>
  </si>
  <si>
    <t xml:space="preserve">SC Centrul Medical Unirea SRL - PUNCT DE LUCRU STR. ARISTIDE DEMETRIADE </t>
  </si>
  <si>
    <t>Spitalul Clinic Judetean de Urgenta Pius Brinzeu Timisoara</t>
  </si>
  <si>
    <t>Spitalul Clinic Municipal Timisoara</t>
  </si>
  <si>
    <t>Spitalul Dr.Karl Diel Jimbolia</t>
  </si>
  <si>
    <t>01</t>
  </si>
  <si>
    <t>06</t>
  </si>
  <si>
    <t>13</t>
  </si>
  <si>
    <t>02</t>
  </si>
  <si>
    <t>07</t>
  </si>
  <si>
    <t>25</t>
  </si>
  <si>
    <t>05</t>
  </si>
  <si>
    <t>11</t>
  </si>
  <si>
    <t>22</t>
  </si>
  <si>
    <t>16</t>
  </si>
  <si>
    <t>27</t>
  </si>
  <si>
    <t>26</t>
  </si>
  <si>
    <t>SC Materna Care SRL</t>
  </si>
  <si>
    <t>17</t>
  </si>
  <si>
    <t>SC Medicis SRL</t>
  </si>
  <si>
    <t>03</t>
  </si>
  <si>
    <t>04</t>
  </si>
  <si>
    <t>08</t>
  </si>
  <si>
    <t>09</t>
  </si>
  <si>
    <t>10</t>
  </si>
  <si>
    <t>12</t>
  </si>
  <si>
    <t>14</t>
  </si>
  <si>
    <t>15</t>
  </si>
  <si>
    <t>18</t>
  </si>
  <si>
    <t>19</t>
  </si>
  <si>
    <t>20</t>
  </si>
  <si>
    <t>21</t>
  </si>
  <si>
    <t>23</t>
  </si>
  <si>
    <t>24</t>
  </si>
  <si>
    <t>CENTRALIZATOR SERVICII PARACLINICE- PUNCTE, VALOAREA PUNCTULUI, VALORI CONTRACT</t>
  </si>
  <si>
    <t>LABORATOR DE ANALIZE MEDICALE</t>
  </si>
  <si>
    <t>VALORI DE CONTRACT MAI 2020 DIN SUME DISPONIBILE DUPA SUSPENDARE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</si>
</sst>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#,##0.000000"/>
  </numFmts>
  <fonts count="43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 horizontal="right"/>
    </xf>
    <xf numFmtId="4" fontId="7" fillId="34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wrapText="1"/>
    </xf>
    <xf numFmtId="9" fontId="2" fillId="0" borderId="13" xfId="0" applyNumberFormat="1" applyFont="1" applyFill="1" applyBorder="1" applyAlignment="1">
      <alignment horizontal="center" wrapText="1"/>
    </xf>
    <xf numFmtId="9" fontId="2" fillId="0" borderId="14" xfId="0" applyNumberFormat="1" applyFont="1" applyFill="1" applyBorder="1" applyAlignment="1">
      <alignment horizontal="center" wrapText="1"/>
    </xf>
    <xf numFmtId="9" fontId="2" fillId="0" borderId="13" xfId="0" applyNumberFormat="1" applyFont="1" applyFill="1" applyBorder="1" applyAlignment="1">
      <alignment horizontal="center"/>
    </xf>
    <xf numFmtId="9" fontId="2" fillId="0" borderId="15" xfId="0" applyNumberFormat="1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SheetLayoutView="50" zoomScalePageLayoutView="0" workbookViewId="0" topLeftCell="A1">
      <selection activeCell="L7" sqref="L7"/>
    </sheetView>
  </sheetViews>
  <sheetFormatPr defaultColWidth="9.140625" defaultRowHeight="12.75"/>
  <cols>
    <col min="1" max="1" width="6.8515625" style="14" customWidth="1"/>
    <col min="2" max="2" width="50.7109375" style="15" customWidth="1"/>
    <col min="3" max="3" width="18.140625" style="14" customWidth="1"/>
    <col min="4" max="4" width="18.7109375" style="16" customWidth="1"/>
    <col min="5" max="5" width="18.8515625" style="16" customWidth="1"/>
    <col min="6" max="6" width="19.57421875" style="16" customWidth="1"/>
    <col min="7" max="7" width="18.00390625" style="16" customWidth="1"/>
    <col min="8" max="8" width="21.421875" style="16" customWidth="1"/>
    <col min="9" max="9" width="21.00390625" style="14" customWidth="1"/>
    <col min="10" max="16384" width="9.140625" style="14" customWidth="1"/>
  </cols>
  <sheetData>
    <row r="1" ht="16.5" customHeight="1">
      <c r="C1" s="16"/>
    </row>
    <row r="2" spans="1:8" ht="17.25">
      <c r="A2" s="10"/>
      <c r="B2" s="2" t="s">
        <v>76</v>
      </c>
      <c r="E2" s="2"/>
      <c r="F2" s="2"/>
      <c r="G2" s="2"/>
      <c r="H2" s="2"/>
    </row>
    <row r="3" spans="1:8" ht="17.25">
      <c r="A3" s="10"/>
      <c r="B3" s="2" t="s">
        <v>77</v>
      </c>
      <c r="E3" s="2"/>
      <c r="F3" s="2"/>
      <c r="G3" s="2"/>
      <c r="H3" s="2"/>
    </row>
    <row r="4" spans="1:8" ht="17.25">
      <c r="A4" s="10"/>
      <c r="B4" s="2"/>
      <c r="E4" s="2"/>
      <c r="F4" s="2"/>
      <c r="G4" s="2"/>
      <c r="H4" s="2"/>
    </row>
    <row r="5" spans="3:8" ht="21.75" customHeight="1">
      <c r="C5" s="3"/>
      <c r="D5" s="14"/>
      <c r="F5" s="2"/>
      <c r="G5" s="2"/>
      <c r="H5" s="2"/>
    </row>
    <row r="6" spans="3:9" ht="19.5" customHeight="1">
      <c r="C6" s="37" t="s">
        <v>37</v>
      </c>
      <c r="D6" s="38"/>
      <c r="E6" s="39" t="s">
        <v>38</v>
      </c>
      <c r="F6" s="40"/>
      <c r="G6" s="40"/>
      <c r="H6" s="41"/>
      <c r="I6" s="26"/>
    </row>
    <row r="7" spans="1:9" ht="117.75" customHeight="1">
      <c r="A7" s="4" t="s">
        <v>0</v>
      </c>
      <c r="B7" s="11" t="s">
        <v>1</v>
      </c>
      <c r="C7" s="5" t="s">
        <v>16</v>
      </c>
      <c r="D7" s="1" t="s">
        <v>36</v>
      </c>
      <c r="E7" s="5" t="s">
        <v>23</v>
      </c>
      <c r="F7" s="1" t="s">
        <v>24</v>
      </c>
      <c r="G7" s="5" t="s">
        <v>25</v>
      </c>
      <c r="H7" s="1" t="s">
        <v>26</v>
      </c>
      <c r="I7" s="27" t="s">
        <v>78</v>
      </c>
    </row>
    <row r="8" spans="1:9" ht="46.5" customHeight="1">
      <c r="A8" s="24" t="s">
        <v>47</v>
      </c>
      <c r="B8" s="33" t="s">
        <v>9</v>
      </c>
      <c r="C8" s="29">
        <v>649.97</v>
      </c>
      <c r="D8" s="30">
        <f aca="true" t="shared" si="0" ref="D8:D35">C8*$C$39</f>
        <v>340.63930918079717</v>
      </c>
      <c r="E8" s="31">
        <v>96</v>
      </c>
      <c r="F8" s="29">
        <f aca="true" t="shared" si="1" ref="F8:F35">E8*$F$40</f>
        <v>203.38195326542842</v>
      </c>
      <c r="G8" s="31">
        <v>372</v>
      </c>
      <c r="H8" s="30">
        <f aca="true" t="shared" si="2" ref="H8:H35">G8*$F$43</f>
        <v>145.68029239118397</v>
      </c>
      <c r="I8" s="31">
        <v>689.7</v>
      </c>
    </row>
    <row r="9" spans="1:9" ht="46.5" customHeight="1">
      <c r="A9" s="24" t="s">
        <v>50</v>
      </c>
      <c r="B9" s="33" t="s">
        <v>42</v>
      </c>
      <c r="C9" s="32">
        <v>1697.2</v>
      </c>
      <c r="D9" s="30">
        <f t="shared" si="0"/>
        <v>889.4764920560164</v>
      </c>
      <c r="E9" s="31">
        <v>133</v>
      </c>
      <c r="F9" s="29">
        <f t="shared" si="1"/>
        <v>281.7687477531456</v>
      </c>
      <c r="G9" s="31">
        <v>775</v>
      </c>
      <c r="H9" s="30">
        <f t="shared" si="2"/>
        <v>303.50060914829993</v>
      </c>
      <c r="I9" s="31">
        <v>1474.75</v>
      </c>
    </row>
    <row r="10" spans="1:9" ht="46.5" customHeight="1">
      <c r="A10" s="25" t="s">
        <v>50</v>
      </c>
      <c r="B10" s="36" t="s">
        <v>43</v>
      </c>
      <c r="C10" s="29">
        <f>775.4-25+15</f>
        <v>765.4</v>
      </c>
      <c r="D10" s="31">
        <f t="shared" si="0"/>
        <v>401.13440196775565</v>
      </c>
      <c r="E10" s="31">
        <f>126+2</f>
        <v>128</v>
      </c>
      <c r="F10" s="29">
        <f t="shared" si="1"/>
        <v>271.1759376872379</v>
      </c>
      <c r="G10" s="31">
        <v>751</v>
      </c>
      <c r="H10" s="31">
        <f t="shared" si="2"/>
        <v>294.10188060693326</v>
      </c>
      <c r="I10" s="31">
        <v>966.41</v>
      </c>
    </row>
    <row r="11" spans="1:9" ht="46.5" customHeight="1">
      <c r="A11" s="24" t="s">
        <v>62</v>
      </c>
      <c r="B11" s="33" t="s">
        <v>12</v>
      </c>
      <c r="C11" s="32">
        <v>1345.57</v>
      </c>
      <c r="D11" s="30">
        <f t="shared" si="0"/>
        <v>705.192601588389</v>
      </c>
      <c r="E11" s="31">
        <v>117</v>
      </c>
      <c r="F11" s="29">
        <f t="shared" si="1"/>
        <v>247.87175554224086</v>
      </c>
      <c r="G11" s="31">
        <v>676</v>
      </c>
      <c r="H11" s="30">
        <f t="shared" si="2"/>
        <v>264.7308539151623</v>
      </c>
      <c r="I11" s="31">
        <v>1217.8</v>
      </c>
    </row>
    <row r="12" spans="1:9" ht="46.5" customHeight="1">
      <c r="A12" s="24" t="s">
        <v>63</v>
      </c>
      <c r="B12" s="33" t="s">
        <v>17</v>
      </c>
      <c r="C12" s="32">
        <v>518.49</v>
      </c>
      <c r="D12" s="30">
        <f t="shared" si="0"/>
        <v>271.73265753365774</v>
      </c>
      <c r="E12" s="31">
        <v>128</v>
      </c>
      <c r="F12" s="29">
        <f t="shared" si="1"/>
        <v>271.1759376872379</v>
      </c>
      <c r="G12" s="31">
        <v>524</v>
      </c>
      <c r="H12" s="30">
        <f t="shared" si="2"/>
        <v>205.20557315317313</v>
      </c>
      <c r="I12" s="31">
        <v>748.11</v>
      </c>
    </row>
    <row r="13" spans="1:9" ht="46.5" customHeight="1">
      <c r="A13" s="24" t="s">
        <v>53</v>
      </c>
      <c r="B13" s="33" t="s">
        <v>18</v>
      </c>
      <c r="C13" s="32">
        <v>617.37</v>
      </c>
      <c r="D13" s="30">
        <f t="shared" si="0"/>
        <v>323.5541491283425</v>
      </c>
      <c r="E13" s="31">
        <v>122</v>
      </c>
      <c r="F13" s="29">
        <f t="shared" si="1"/>
        <v>258.4645656081486</v>
      </c>
      <c r="G13" s="31">
        <v>1272</v>
      </c>
      <c r="H13" s="30">
        <f t="shared" si="2"/>
        <v>498.13261269243554</v>
      </c>
      <c r="I13" s="31">
        <v>1080.15</v>
      </c>
    </row>
    <row r="14" spans="1:9" ht="46.5" customHeight="1">
      <c r="A14" s="24" t="s">
        <v>48</v>
      </c>
      <c r="B14" s="33" t="s">
        <v>28</v>
      </c>
      <c r="C14" s="32">
        <f>698-15</f>
        <v>683</v>
      </c>
      <c r="D14" s="30">
        <f t="shared" si="0"/>
        <v>357.94982563885173</v>
      </c>
      <c r="E14" s="31">
        <v>146</v>
      </c>
      <c r="F14" s="29">
        <f t="shared" si="1"/>
        <v>309.3100539245057</v>
      </c>
      <c r="G14" s="31">
        <v>912</v>
      </c>
      <c r="H14" s="30">
        <f t="shared" si="2"/>
        <v>357.1516845719349</v>
      </c>
      <c r="I14" s="31">
        <v>1024.41</v>
      </c>
    </row>
    <row r="15" spans="1:9" ht="46.5" customHeight="1">
      <c r="A15" s="24" t="s">
        <v>51</v>
      </c>
      <c r="B15" s="33" t="s">
        <v>13</v>
      </c>
      <c r="C15" s="32">
        <v>1411.33</v>
      </c>
      <c r="D15" s="30">
        <f t="shared" si="0"/>
        <v>739.6564091052425</v>
      </c>
      <c r="E15" s="31">
        <v>155</v>
      </c>
      <c r="F15" s="29">
        <f t="shared" si="1"/>
        <v>328.3771120431396</v>
      </c>
      <c r="G15" s="31">
        <v>944</v>
      </c>
      <c r="H15" s="30">
        <f t="shared" si="2"/>
        <v>369.68332262709055</v>
      </c>
      <c r="I15" s="31">
        <v>1437.72</v>
      </c>
    </row>
    <row r="16" spans="1:9" ht="46.5" customHeight="1">
      <c r="A16" s="24" t="s">
        <v>64</v>
      </c>
      <c r="B16" s="33" t="s">
        <v>6</v>
      </c>
      <c r="C16" s="32">
        <v>0</v>
      </c>
      <c r="D16" s="30">
        <f t="shared" si="0"/>
        <v>0</v>
      </c>
      <c r="E16" s="31">
        <v>0</v>
      </c>
      <c r="F16" s="29">
        <f t="shared" si="1"/>
        <v>0</v>
      </c>
      <c r="G16" s="31">
        <v>0</v>
      </c>
      <c r="H16" s="30">
        <f t="shared" si="2"/>
        <v>0</v>
      </c>
      <c r="I16" s="31">
        <v>0</v>
      </c>
    </row>
    <row r="17" spans="1:9" ht="46.5" customHeight="1">
      <c r="A17" s="24" t="s">
        <v>65</v>
      </c>
      <c r="B17" s="33" t="s">
        <v>10</v>
      </c>
      <c r="C17" s="32">
        <v>1015.38</v>
      </c>
      <c r="D17" s="30">
        <f t="shared" si="0"/>
        <v>532.1450863209038</v>
      </c>
      <c r="E17" s="31">
        <v>143</v>
      </c>
      <c r="F17" s="29">
        <f t="shared" si="1"/>
        <v>302.9543678849611</v>
      </c>
      <c r="G17" s="31">
        <v>636</v>
      </c>
      <c r="H17" s="30">
        <f t="shared" si="2"/>
        <v>249.06630634621777</v>
      </c>
      <c r="I17" s="31">
        <v>1084.17</v>
      </c>
    </row>
    <row r="18" spans="1:9" ht="46.5" customHeight="1">
      <c r="A18" s="24" t="s">
        <v>66</v>
      </c>
      <c r="B18" s="33" t="s">
        <v>7</v>
      </c>
      <c r="C18" s="32">
        <v>2556.77</v>
      </c>
      <c r="D18" s="30">
        <f t="shared" si="0"/>
        <v>1339.963946850142</v>
      </c>
      <c r="E18" s="31">
        <v>161</v>
      </c>
      <c r="F18" s="29">
        <f t="shared" si="1"/>
        <v>341.0884841222289</v>
      </c>
      <c r="G18" s="31">
        <v>1083</v>
      </c>
      <c r="H18" s="30">
        <f t="shared" si="2"/>
        <v>424.1176254291727</v>
      </c>
      <c r="I18" s="31">
        <v>2105.17</v>
      </c>
    </row>
    <row r="19" spans="1:9" ht="46.5" customHeight="1">
      <c r="A19" s="24" t="s">
        <v>54</v>
      </c>
      <c r="B19" s="33" t="s">
        <v>3</v>
      </c>
      <c r="C19" s="32">
        <v>0</v>
      </c>
      <c r="D19" s="30">
        <f t="shared" si="0"/>
        <v>0</v>
      </c>
      <c r="E19" s="31">
        <v>0</v>
      </c>
      <c r="F19" s="29">
        <f t="shared" si="1"/>
        <v>0</v>
      </c>
      <c r="G19" s="31">
        <v>0</v>
      </c>
      <c r="H19" s="30">
        <f t="shared" si="2"/>
        <v>0</v>
      </c>
      <c r="I19" s="31">
        <v>0</v>
      </c>
    </row>
    <row r="20" spans="1:9" ht="46.5" customHeight="1">
      <c r="A20" s="24" t="s">
        <v>67</v>
      </c>
      <c r="B20" s="33" t="s">
        <v>61</v>
      </c>
      <c r="C20" s="32">
        <f>514.92+123.91</f>
        <v>638.8299999999999</v>
      </c>
      <c r="D20" s="30">
        <f t="shared" si="0"/>
        <v>334.80100602176816</v>
      </c>
      <c r="E20" s="31">
        <v>94</v>
      </c>
      <c r="F20" s="29">
        <f t="shared" si="1"/>
        <v>199.1448292390653</v>
      </c>
      <c r="G20" s="31">
        <v>422</v>
      </c>
      <c r="H20" s="30">
        <f t="shared" si="2"/>
        <v>165.26097685236462</v>
      </c>
      <c r="I20" s="31">
        <v>699.21</v>
      </c>
    </row>
    <row r="21" spans="1:9" ht="46.5" customHeight="1">
      <c r="A21" s="24" t="s">
        <v>49</v>
      </c>
      <c r="B21" s="34" t="s">
        <v>5</v>
      </c>
      <c r="C21" s="32">
        <v>492.2</v>
      </c>
      <c r="D21" s="30">
        <f t="shared" si="0"/>
        <v>257.95447171221497</v>
      </c>
      <c r="E21" s="31">
        <v>65</v>
      </c>
      <c r="F21" s="29">
        <f t="shared" si="1"/>
        <v>137.7065308568005</v>
      </c>
      <c r="G21" s="31">
        <v>332</v>
      </c>
      <c r="H21" s="30">
        <f t="shared" si="2"/>
        <v>130.01574482223947</v>
      </c>
      <c r="I21" s="31">
        <v>525.68</v>
      </c>
    </row>
    <row r="22" spans="1:9" ht="46.5" customHeight="1">
      <c r="A22" s="24" t="s">
        <v>68</v>
      </c>
      <c r="B22" s="33" t="s">
        <v>14</v>
      </c>
      <c r="C22" s="32">
        <f>1289.85-0</f>
        <v>1289.85</v>
      </c>
      <c r="D22" s="30">
        <f t="shared" si="0"/>
        <v>675.9906040999604</v>
      </c>
      <c r="E22" s="31">
        <v>160</v>
      </c>
      <c r="F22" s="29">
        <f t="shared" si="1"/>
        <v>338.96992210904733</v>
      </c>
      <c r="G22" s="31">
        <v>655</v>
      </c>
      <c r="H22" s="30">
        <f t="shared" si="2"/>
        <v>256.50696644146643</v>
      </c>
      <c r="I22" s="31">
        <v>1271.47</v>
      </c>
    </row>
    <row r="23" spans="1:9" ht="46.5" customHeight="1">
      <c r="A23" s="24" t="s">
        <v>69</v>
      </c>
      <c r="B23" s="33" t="s">
        <v>21</v>
      </c>
      <c r="C23" s="32">
        <f>820.89-5-25.43</f>
        <v>790.46</v>
      </c>
      <c r="D23" s="30">
        <f t="shared" si="0"/>
        <v>414.26796365225005</v>
      </c>
      <c r="E23" s="31">
        <v>159</v>
      </c>
      <c r="F23" s="29">
        <f t="shared" si="1"/>
        <v>336.8513600958658</v>
      </c>
      <c r="G23" s="31">
        <v>957</v>
      </c>
      <c r="H23" s="30">
        <f t="shared" si="2"/>
        <v>374.77430058699747</v>
      </c>
      <c r="I23" s="31">
        <v>1125.89</v>
      </c>
    </row>
    <row r="24" spans="1:9" ht="46.5" customHeight="1">
      <c r="A24" s="24" t="s">
        <v>56</v>
      </c>
      <c r="B24" s="33" t="s">
        <v>11</v>
      </c>
      <c r="C24" s="32">
        <v>985.35</v>
      </c>
      <c r="D24" s="30">
        <f t="shared" si="0"/>
        <v>516.4068238554064</v>
      </c>
      <c r="E24" s="31">
        <v>152</v>
      </c>
      <c r="F24" s="29">
        <f t="shared" si="1"/>
        <v>322.02142600359497</v>
      </c>
      <c r="G24" s="31">
        <v>961</v>
      </c>
      <c r="H24" s="30">
        <f t="shared" si="2"/>
        <v>376.34075534389194</v>
      </c>
      <c r="I24" s="31">
        <v>1214.77</v>
      </c>
    </row>
    <row r="25" spans="1:9" ht="46.5" customHeight="1">
      <c r="A25" s="24" t="s">
        <v>60</v>
      </c>
      <c r="B25" s="33" t="s">
        <v>19</v>
      </c>
      <c r="C25" s="32">
        <v>518.5</v>
      </c>
      <c r="D25" s="30">
        <f t="shared" si="0"/>
        <v>271.7378983802996</v>
      </c>
      <c r="E25" s="31">
        <v>152</v>
      </c>
      <c r="F25" s="29">
        <f t="shared" si="1"/>
        <v>322.02142600359497</v>
      </c>
      <c r="G25" s="31">
        <v>957</v>
      </c>
      <c r="H25" s="30">
        <f t="shared" si="2"/>
        <v>374.77430058699747</v>
      </c>
      <c r="I25" s="31">
        <v>968.53</v>
      </c>
    </row>
    <row r="26" spans="1:9" ht="46.5" customHeight="1">
      <c r="A26" s="24" t="s">
        <v>70</v>
      </c>
      <c r="B26" s="33" t="s">
        <v>15</v>
      </c>
      <c r="C26" s="32">
        <f>846.8-40+15</f>
        <v>821.8</v>
      </c>
      <c r="D26" s="30">
        <f t="shared" si="0"/>
        <v>430.6927770278307</v>
      </c>
      <c r="E26" s="31">
        <f>141-1</f>
        <v>140</v>
      </c>
      <c r="F26" s="29">
        <f t="shared" si="1"/>
        <v>296.5986818454164</v>
      </c>
      <c r="G26" s="31">
        <v>698</v>
      </c>
      <c r="H26" s="30">
        <f t="shared" si="2"/>
        <v>273.3463550780818</v>
      </c>
      <c r="I26" s="31">
        <v>1000.64</v>
      </c>
    </row>
    <row r="27" spans="1:9" ht="46.5" customHeight="1">
      <c r="A27" s="24" t="s">
        <v>71</v>
      </c>
      <c r="B27" s="33" t="s">
        <v>2</v>
      </c>
      <c r="C27" s="32">
        <v>950.51</v>
      </c>
      <c r="D27" s="30">
        <f t="shared" si="0"/>
        <v>498.14771415517566</v>
      </c>
      <c r="E27" s="31">
        <v>154</v>
      </c>
      <c r="F27" s="29">
        <f t="shared" si="1"/>
        <v>326.2585500299581</v>
      </c>
      <c r="G27" s="31">
        <v>658</v>
      </c>
      <c r="H27" s="30">
        <f t="shared" si="2"/>
        <v>257.68180750913723</v>
      </c>
      <c r="I27" s="31">
        <v>1082.09</v>
      </c>
    </row>
    <row r="28" spans="1:9" ht="46.5" customHeight="1">
      <c r="A28" s="24" t="s">
        <v>72</v>
      </c>
      <c r="B28" s="33" t="s">
        <v>8</v>
      </c>
      <c r="C28" s="32">
        <f>574.4-40</f>
        <v>534.4</v>
      </c>
      <c r="D28" s="30">
        <f t="shared" si="0"/>
        <v>280.07084454085265</v>
      </c>
      <c r="E28" s="31">
        <v>85</v>
      </c>
      <c r="F28" s="29">
        <f t="shared" si="1"/>
        <v>180.0777711204314</v>
      </c>
      <c r="G28" s="31">
        <v>358</v>
      </c>
      <c r="H28" s="30">
        <f t="shared" si="2"/>
        <v>140.1977007420534</v>
      </c>
      <c r="I28" s="31">
        <v>600.35</v>
      </c>
    </row>
    <row r="29" spans="1:9" ht="46.5" customHeight="1">
      <c r="A29" s="24" t="s">
        <v>73</v>
      </c>
      <c r="B29" s="33" t="s">
        <v>20</v>
      </c>
      <c r="C29" s="32">
        <v>1359.78</v>
      </c>
      <c r="D29" s="30">
        <f t="shared" si="0"/>
        <v>712.6398446664682</v>
      </c>
      <c r="E29" s="31">
        <f>114+8</f>
        <v>122</v>
      </c>
      <c r="F29" s="29">
        <f t="shared" si="1"/>
        <v>258.4645656081486</v>
      </c>
      <c r="G29" s="31">
        <v>670</v>
      </c>
      <c r="H29" s="30">
        <f t="shared" si="2"/>
        <v>262.3811717798206</v>
      </c>
      <c r="I29" s="31">
        <v>1233.49</v>
      </c>
    </row>
    <row r="30" spans="1:9" ht="46.5" customHeight="1">
      <c r="A30" s="24" t="s">
        <v>55</v>
      </c>
      <c r="B30" s="33" t="s">
        <v>44</v>
      </c>
      <c r="C30" s="32">
        <f>2698-40</f>
        <v>2658</v>
      </c>
      <c r="D30" s="30">
        <f t="shared" si="0"/>
        <v>1393.0170374056631</v>
      </c>
      <c r="E30" s="31">
        <v>160</v>
      </c>
      <c r="F30" s="29">
        <f t="shared" si="1"/>
        <v>338.96992210904733</v>
      </c>
      <c r="G30" s="31">
        <v>1270</v>
      </c>
      <c r="H30" s="30">
        <f t="shared" si="2"/>
        <v>497.3493853139883</v>
      </c>
      <c r="I30" s="31">
        <v>2229.34</v>
      </c>
    </row>
    <row r="31" spans="1:9" ht="46.5" customHeight="1">
      <c r="A31" s="24" t="s">
        <v>74</v>
      </c>
      <c r="B31" s="33" t="s">
        <v>46</v>
      </c>
      <c r="C31" s="32">
        <v>680.57</v>
      </c>
      <c r="D31" s="30">
        <f t="shared" si="0"/>
        <v>356.67629990488047</v>
      </c>
      <c r="E31" s="31">
        <v>78</v>
      </c>
      <c r="F31" s="29">
        <f t="shared" si="1"/>
        <v>165.24783702816057</v>
      </c>
      <c r="G31" s="31">
        <v>402</v>
      </c>
      <c r="H31" s="30">
        <f t="shared" si="2"/>
        <v>157.42870306789237</v>
      </c>
      <c r="I31" s="31">
        <v>679.35</v>
      </c>
    </row>
    <row r="32" spans="1:9" ht="46.5" customHeight="1">
      <c r="A32" s="24" t="s">
        <v>75</v>
      </c>
      <c r="B32" s="33" t="s">
        <v>45</v>
      </c>
      <c r="C32" s="32">
        <f>1751.76+33</f>
        <v>1784.76</v>
      </c>
      <c r="D32" s="30">
        <f t="shared" si="0"/>
        <v>935.3653452521187</v>
      </c>
      <c r="E32" s="31">
        <v>178</v>
      </c>
      <c r="F32" s="29">
        <f t="shared" si="1"/>
        <v>377.1040383463152</v>
      </c>
      <c r="G32" s="31">
        <v>778</v>
      </c>
      <c r="H32" s="30">
        <f t="shared" si="2"/>
        <v>304.6754502159708</v>
      </c>
      <c r="I32" s="31">
        <v>1617.14</v>
      </c>
    </row>
    <row r="33" spans="1:9" ht="46.5" customHeight="1">
      <c r="A33" s="24" t="s">
        <v>52</v>
      </c>
      <c r="B33" s="33" t="s">
        <v>22</v>
      </c>
      <c r="C33" s="32">
        <v>1169.2</v>
      </c>
      <c r="D33" s="30">
        <f t="shared" si="0"/>
        <v>612.7597893659524</v>
      </c>
      <c r="E33" s="31">
        <v>110</v>
      </c>
      <c r="F33" s="29">
        <f t="shared" si="1"/>
        <v>233.04182144997006</v>
      </c>
      <c r="G33" s="31">
        <v>476</v>
      </c>
      <c r="H33" s="30">
        <f t="shared" si="2"/>
        <v>186.40811607043972</v>
      </c>
      <c r="I33" s="31">
        <v>1032.21</v>
      </c>
    </row>
    <row r="34" spans="1:9" ht="46.5" customHeight="1">
      <c r="A34" s="24" t="s">
        <v>58</v>
      </c>
      <c r="B34" s="33" t="s">
        <v>27</v>
      </c>
      <c r="C34" s="32">
        <f>634</f>
        <v>634</v>
      </c>
      <c r="D34" s="30">
        <f t="shared" si="0"/>
        <v>332.2696770937511</v>
      </c>
      <c r="E34" s="31">
        <f>80+27</f>
        <v>107</v>
      </c>
      <c r="F34" s="29">
        <f t="shared" si="1"/>
        <v>226.6861354104254</v>
      </c>
      <c r="G34" s="31">
        <f>519</f>
        <v>519</v>
      </c>
      <c r="H34" s="30">
        <f t="shared" si="2"/>
        <v>203.24750470705507</v>
      </c>
      <c r="I34" s="31">
        <v>762.2</v>
      </c>
    </row>
    <row r="35" spans="1:9" ht="46.5" customHeight="1">
      <c r="A35" s="24" t="s">
        <v>57</v>
      </c>
      <c r="B35" s="33" t="s">
        <v>59</v>
      </c>
      <c r="C35" s="32">
        <f>384.8+93.6-40-10-10</f>
        <v>418.4</v>
      </c>
      <c r="D35" s="30">
        <f t="shared" si="0"/>
        <v>219.2770234953083</v>
      </c>
      <c r="E35" s="31">
        <v>93</v>
      </c>
      <c r="F35" s="29">
        <f t="shared" si="1"/>
        <v>197.02626722588377</v>
      </c>
      <c r="G35" s="31">
        <v>0</v>
      </c>
      <c r="H35" s="30">
        <f t="shared" si="2"/>
        <v>0</v>
      </c>
      <c r="I35" s="31">
        <v>416.29</v>
      </c>
    </row>
    <row r="36" spans="1:9" ht="37.5" customHeight="1">
      <c r="A36" s="6"/>
      <c r="B36" s="35" t="s">
        <v>4</v>
      </c>
      <c r="C36" s="7">
        <f>SUM(C8:C35)</f>
        <v>26987.09</v>
      </c>
      <c r="D36" s="7">
        <f aca="true" t="shared" si="3" ref="D36:I36">SUM(D8:D35)</f>
        <v>14143.52</v>
      </c>
      <c r="E36" s="7">
        <f t="shared" si="3"/>
        <v>3338</v>
      </c>
      <c r="F36" s="7">
        <f t="shared" si="3"/>
        <v>7071.760000000001</v>
      </c>
      <c r="G36" s="7">
        <f t="shared" si="3"/>
        <v>18058</v>
      </c>
      <c r="H36" s="7">
        <f t="shared" si="3"/>
        <v>7071.760000000002</v>
      </c>
      <c r="I36" s="7">
        <f t="shared" si="3"/>
        <v>28287.039999999994</v>
      </c>
    </row>
    <row r="37" spans="1:9" ht="48" customHeight="1">
      <c r="A37" s="8"/>
      <c r="B37" s="18" t="s">
        <v>29</v>
      </c>
      <c r="C37" s="7">
        <f>C36</f>
        <v>26987.09</v>
      </c>
      <c r="D37" s="17"/>
      <c r="E37" s="20" t="s">
        <v>31</v>
      </c>
      <c r="F37" s="7">
        <f>0.5*28287.04</f>
        <v>14143.52</v>
      </c>
      <c r="G37" s="17"/>
      <c r="H37" s="17"/>
      <c r="I37" s="17"/>
    </row>
    <row r="38" spans="1:9" ht="40.5" customHeight="1">
      <c r="A38" s="8"/>
      <c r="B38" s="19" t="s">
        <v>39</v>
      </c>
      <c r="C38" s="7">
        <f>0.5*28287.04</f>
        <v>14143.52</v>
      </c>
      <c r="D38" s="17"/>
      <c r="E38" s="21" t="s">
        <v>32</v>
      </c>
      <c r="F38" s="7">
        <f>0.5*F37</f>
        <v>7071.76</v>
      </c>
      <c r="G38" s="17"/>
      <c r="H38" s="17"/>
      <c r="I38" s="17"/>
    </row>
    <row r="39" spans="1:9" ht="50.25" customHeight="1">
      <c r="A39" s="8"/>
      <c r="B39" s="18" t="s">
        <v>30</v>
      </c>
      <c r="C39" s="7">
        <f>C38/C37</f>
        <v>0.5240846641857273</v>
      </c>
      <c r="D39" s="17"/>
      <c r="E39" s="21" t="s">
        <v>40</v>
      </c>
      <c r="F39" s="7">
        <f>E36</f>
        <v>3338</v>
      </c>
      <c r="G39" s="17"/>
      <c r="H39" s="17"/>
      <c r="I39" s="17"/>
    </row>
    <row r="40" spans="1:9" ht="47.25" customHeight="1">
      <c r="A40" s="8"/>
      <c r="B40" s="12"/>
      <c r="C40" s="17"/>
      <c r="D40" s="17"/>
      <c r="E40" s="21" t="s">
        <v>33</v>
      </c>
      <c r="F40" s="7">
        <f>F38/F39</f>
        <v>2.118562013181546</v>
      </c>
      <c r="G40" s="17"/>
      <c r="H40" s="17"/>
      <c r="I40" s="17"/>
    </row>
    <row r="41" spans="1:9" ht="54.75" customHeight="1">
      <c r="A41" s="8"/>
      <c r="B41" s="12"/>
      <c r="C41" s="17"/>
      <c r="D41" s="17"/>
      <c r="E41" s="21" t="s">
        <v>34</v>
      </c>
      <c r="F41" s="7">
        <f>F37-F38</f>
        <v>7071.76</v>
      </c>
      <c r="G41" s="17"/>
      <c r="H41" s="17"/>
      <c r="I41" s="17"/>
    </row>
    <row r="42" spans="1:9" ht="73.5" customHeight="1">
      <c r="A42" s="8"/>
      <c r="B42" s="12"/>
      <c r="C42" s="17"/>
      <c r="D42" s="17"/>
      <c r="E42" s="22" t="s">
        <v>41</v>
      </c>
      <c r="F42" s="7">
        <f>G36</f>
        <v>18058</v>
      </c>
      <c r="G42" s="17"/>
      <c r="H42" s="17"/>
      <c r="I42" s="17"/>
    </row>
    <row r="43" spans="1:9" ht="64.5" customHeight="1">
      <c r="A43" s="8"/>
      <c r="B43" s="12"/>
      <c r="C43" s="23"/>
      <c r="D43" s="17"/>
      <c r="E43" s="21" t="s">
        <v>35</v>
      </c>
      <c r="F43" s="7">
        <f>F41/F42</f>
        <v>0.39161368922361284</v>
      </c>
      <c r="G43" s="17"/>
      <c r="H43" s="17"/>
      <c r="I43" s="17"/>
    </row>
    <row r="45" spans="2:5" ht="18">
      <c r="B45" s="13"/>
      <c r="C45" s="9"/>
      <c r="D45" s="14"/>
      <c r="E45" s="9"/>
    </row>
    <row r="46" spans="2:5" ht="18">
      <c r="B46" s="13"/>
      <c r="C46" s="9"/>
      <c r="D46" s="14"/>
      <c r="E46" s="9"/>
    </row>
    <row r="47" spans="2:5" ht="18">
      <c r="B47" s="13"/>
      <c r="C47" s="9"/>
      <c r="D47" s="14"/>
      <c r="E47" s="9"/>
    </row>
    <row r="48" spans="2:5" ht="18">
      <c r="B48" s="13"/>
      <c r="D48" s="9"/>
      <c r="E48" s="9"/>
    </row>
    <row r="49" spans="2:5" ht="18">
      <c r="B49" s="14"/>
      <c r="D49" s="9"/>
      <c r="E49" s="9"/>
    </row>
    <row r="55" ht="12.75">
      <c r="I55" s="28"/>
    </row>
  </sheetData>
  <sheetProtection/>
  <mergeCells count="2">
    <mergeCell ref="C6:D6"/>
    <mergeCell ref="E6:H6"/>
  </mergeCells>
  <printOptions/>
  <pageMargins left="0.11811023622047245" right="0.1968503937007874" top="0.35433070866141736" bottom="0.2362204724409449" header="0.2362204724409449" footer="0.11811023622047245"/>
  <pageSetup fitToHeight="1" fitToWidth="1" horizontalDpi="300" verticalDpi="300" orientation="portrait" paperSize="9" scale="41" r:id="rId1"/>
  <rowBreaks count="1" manualBreakCount="1">
    <brk id="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Anamaria Orian</cp:lastModifiedBy>
  <cp:lastPrinted>2020-05-07T10:00:33Z</cp:lastPrinted>
  <dcterms:created xsi:type="dcterms:W3CDTF">2004-01-09T07:03:24Z</dcterms:created>
  <dcterms:modified xsi:type="dcterms:W3CDTF">2020-05-07T10:00:35Z</dcterms:modified>
  <cp:category/>
  <cp:version/>
  <cp:contentType/>
  <cp:contentStatus/>
</cp:coreProperties>
</file>